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445" tabRatio="245" activeTab="0"/>
  </bookViews>
  <sheets>
    <sheet name="Sytuacja_fin_jednostki" sheetId="1" r:id="rId1"/>
  </sheets>
  <definedNames/>
  <calcPr fullCalcOnLoad="1"/>
</workbook>
</file>

<file path=xl/sharedStrings.xml><?xml version="1.0" encoding="utf-8"?>
<sst xmlns="http://schemas.openxmlformats.org/spreadsheetml/2006/main" count="110" uniqueCount="64">
  <si>
    <t>X</t>
  </si>
  <si>
    <t>Wyszczególnienie</t>
  </si>
  <si>
    <t>Prognoza na 2013</t>
  </si>
  <si>
    <t>Prognoza na 2014</t>
  </si>
  <si>
    <t>/pieczęc nagłówkowa/</t>
  </si>
  <si>
    <t>/miejscowość/</t>
  </si>
  <si>
    <t>I. Dochody ogółem, z tego:</t>
  </si>
  <si>
    <t>1. Dochody bieżące</t>
  </si>
  <si>
    <t>2. Dochody majątkowe, w tym:</t>
  </si>
  <si>
    <t>2.1. Dochody ze sprzedaży majątku</t>
  </si>
  <si>
    <t>II. Wydatki ogółem, z tego:</t>
  </si>
  <si>
    <t>2. Wydatki majątkowe</t>
  </si>
  <si>
    <t>III. Wynik budżetu (I-II)</t>
  </si>
  <si>
    <t>2.1. Kredytów, w tym:</t>
  </si>
  <si>
    <t>2.1.1. Kredytów zaciąganych na zadania finansowane z udziałem srodków UE i EFTA</t>
  </si>
  <si>
    <t>2.2.Pożyczek, w tym:</t>
  </si>
  <si>
    <t>2.2.1. Pożyczek zaciąganych na zadania finansowane z udziałem srodków UE i EFTA</t>
  </si>
  <si>
    <t>2.3. Odsetki</t>
  </si>
  <si>
    <t>3.1. Wykup papierów wartościowych wyemitowanych na zadania finansowane z udziałem srodków UE i EFTA</t>
  </si>
  <si>
    <t>IV. Łączna kwota spłat zaciągniętych zobowiazań z tytułu: (1+2+3+4)</t>
  </si>
  <si>
    <t>2. Spłaty rat wnioskowanych: (2.1+2.2+2.3)</t>
  </si>
  <si>
    <t>V. Łączna kwota długu na koniec roku budżetowego, z tego:</t>
  </si>
  <si>
    <t>1. Kredyty i pożyczki, w tym:</t>
  </si>
  <si>
    <t>2. Papiery wartościowe, w tym:</t>
  </si>
  <si>
    <t>1.1.1. Kredytów i pożyczek zaciągniętych na zadania finansowane z udziałem srodków UE i EFTA</t>
  </si>
  <si>
    <t>1.2. Odsetki</t>
  </si>
  <si>
    <t>1. Spłaty rat zaciągniętych ogółem: (1.1+1.2)</t>
  </si>
  <si>
    <t>1.1. Kredyty i pożyczki zaciągnięte na zadania finansowane z udziałem środków UE i EFTA</t>
  </si>
  <si>
    <t>2.1. Papiery wartościowe wyemitowane na zadania finansowane z udziałem środków UE i EFTA</t>
  </si>
  <si>
    <t>3. Przyjęte depozyty</t>
  </si>
  <si>
    <t>4. Wymagalne zobowiązania</t>
  </si>
  <si>
    <t>1. Wydatki bieżące, w tym:</t>
  </si>
  <si>
    <t>1.1.Wydatki na obsługę długu</t>
  </si>
  <si>
    <t>1.2. Poręczenia</t>
  </si>
  <si>
    <t>4. Wartość potencjalnych spłat kwot wynikających z udzielonych poręczeń i gwarancji</t>
  </si>
  <si>
    <t>3. Wydatki z tytułu poręczeń i gwarancji</t>
  </si>
  <si>
    <t>3.2. Odsetki</t>
  </si>
  <si>
    <t>3. Wykup papierów wartościowych (3.1+3.2), w tym:</t>
  </si>
  <si>
    <t>IX. Spłaty rat kredytów i pożyczek, wykup papierów wartościowych, potencjalnych poręczeń i gwarancji / dochodów (art. 169 ust. 1 sufp) (%)</t>
  </si>
  <si>
    <t>X. Spłaty rat kredytów i pożyczek, wykup papierów wartościowych, potencjalnych poręczeń i gwarancji / dochodów (art. 169 ust. 3 sufp) (%)</t>
  </si>
  <si>
    <t>XI. Średnia arytmetyczna z ostatnich trzech lat, o której mowa w art. 243 ustawy z 27 sierpnia 2009 r.</t>
  </si>
  <si>
    <t>XII. Czy spełniony jest warunek, o którym mowa w art. 243, po uwzględnieniu art. 244 ustawy z 27 sierpnia 2009r. dla danego roku</t>
  </si>
  <si>
    <t>VI. Kwota zobowiązań związku współtworzonego przez jst przypadających do spłaty w danym roku budżetowym, zgodnie z art. 244 ufp</t>
  </si>
  <si>
    <t>Prognoza na 2015</t>
  </si>
  <si>
    <t>Prognoza na 2016</t>
  </si>
  <si>
    <t>Prognoza na 2017</t>
  </si>
  <si>
    <t>Prognoza na 2018</t>
  </si>
  <si>
    <t>Prognoza na 2019</t>
  </si>
  <si>
    <t>Prognoza na 2020</t>
  </si>
  <si>
    <t>Prognoza na 2021</t>
  </si>
  <si>
    <t>Prognoza na 2022</t>
  </si>
  <si>
    <t xml:space="preserve">1.1. Kredytów i pożyczek, w tym:  </t>
  </si>
  <si>
    <t>VII. Wskaźnik długu (art. 170 ust. 1 sufp) w % 60</t>
  </si>
  <si>
    <t>VIII. Wskaźnik długu (art. 170 ust. 3 sufp) w % UE</t>
  </si>
  <si>
    <t>Sytuacja finansowa Gminy Pieniężno</t>
  </si>
  <si>
    <t>Sporządził:Kazimiera Kołek</t>
  </si>
  <si>
    <t>(55)2374610</t>
  </si>
  <si>
    <t>Pieniężno</t>
  </si>
  <si>
    <t>Plan na 2012</t>
  </si>
  <si>
    <t>Wykonanie na 31.12.2011</t>
  </si>
  <si>
    <t>Gmina Pieniężno</t>
  </si>
  <si>
    <t>dnia  12.12.2012r</t>
  </si>
  <si>
    <t>Burmistrz : Kazimierz Kiejdo</t>
  </si>
  <si>
    <t>Podpis wnioskodawcy: 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</si>
</sst>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;\-#,##0.00"/>
  </numFmts>
  <fonts count="23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2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24" borderId="11" xfId="0" applyFill="1" applyBorder="1" applyAlignment="1" applyProtection="1">
      <alignment vertical="center" wrapText="1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3" fillId="25" borderId="12" xfId="0" applyFont="1" applyFill="1" applyBorder="1" applyAlignment="1" applyProtection="1">
      <alignment horizontal="center" vertical="center" wrapText="1"/>
      <protection locked="0"/>
    </xf>
    <xf numFmtId="0" fontId="1" fillId="24" borderId="13" xfId="0" applyFont="1" applyFill="1" applyBorder="1" applyAlignment="1" applyProtection="1">
      <alignment vertical="center" wrapText="1"/>
      <protection/>
    </xf>
    <xf numFmtId="0" fontId="0" fillId="24" borderId="12" xfId="0" applyFill="1" applyBorder="1" applyAlignment="1" applyProtection="1">
      <alignment vertical="center" wrapText="1"/>
      <protection/>
    </xf>
    <xf numFmtId="0" fontId="0" fillId="24" borderId="14" xfId="0" applyFill="1" applyBorder="1" applyAlignment="1" applyProtection="1">
      <alignment vertical="center" wrapText="1"/>
      <protection/>
    </xf>
    <xf numFmtId="10" fontId="1" fillId="26" borderId="13" xfId="0" applyNumberFormat="1" applyFont="1" applyFill="1" applyBorder="1" applyAlignment="1" applyProtection="1">
      <alignment vertical="center"/>
      <protection/>
    </xf>
    <xf numFmtId="10" fontId="1" fillId="26" borderId="13" xfId="0" applyNumberFormat="1" applyFont="1" applyFill="1" applyBorder="1" applyAlignment="1" applyProtection="1">
      <alignment horizontal="center" vertical="center"/>
      <protection/>
    </xf>
    <xf numFmtId="4" fontId="3" fillId="26" borderId="13" xfId="0" applyNumberFormat="1" applyFont="1" applyFill="1" applyBorder="1" applyAlignment="1" applyProtection="1">
      <alignment vertical="center"/>
      <protection/>
    </xf>
    <xf numFmtId="4" fontId="4" fillId="27" borderId="14" xfId="0" applyNumberFormat="1" applyFont="1" applyFill="1" applyBorder="1" applyAlignment="1" applyProtection="1">
      <alignment vertical="center"/>
      <protection locked="0"/>
    </xf>
    <xf numFmtId="4" fontId="4" fillId="27" borderId="11" xfId="0" applyNumberFormat="1" applyFont="1" applyFill="1" applyBorder="1" applyAlignment="1" applyProtection="1">
      <alignment vertical="center"/>
      <protection locked="0"/>
    </xf>
    <xf numFmtId="4" fontId="4" fillId="27" borderId="12" xfId="0" applyNumberFormat="1" applyFont="1" applyFill="1" applyBorder="1" applyAlignment="1" applyProtection="1">
      <alignment vertical="center"/>
      <protection locked="0"/>
    </xf>
    <xf numFmtId="4" fontId="4" fillId="26" borderId="14" xfId="0" applyNumberFormat="1" applyFont="1" applyFill="1" applyBorder="1" applyAlignment="1" applyProtection="1">
      <alignment vertical="center"/>
      <protection/>
    </xf>
    <xf numFmtId="4" fontId="4" fillId="26" borderId="11" xfId="0" applyNumberFormat="1" applyFont="1" applyFill="1" applyBorder="1" applyAlignment="1" applyProtection="1">
      <alignment vertical="center"/>
      <protection/>
    </xf>
    <xf numFmtId="4" fontId="4" fillId="26" borderId="11" xfId="0" applyNumberFormat="1" applyFont="1" applyFill="1" applyBorder="1" applyAlignment="1" applyProtection="1">
      <alignment vertical="center"/>
      <protection locked="0"/>
    </xf>
    <xf numFmtId="4" fontId="4" fillId="26" borderId="12" xfId="0" applyNumberFormat="1" applyFont="1" applyFill="1" applyBorder="1" applyAlignment="1" applyProtection="1">
      <alignment vertical="center"/>
      <protection locked="0"/>
    </xf>
    <xf numFmtId="0" fontId="1" fillId="24" borderId="15" xfId="0" applyFont="1" applyFill="1" applyBorder="1" applyAlignment="1" applyProtection="1">
      <alignment vertical="center" wrapText="1"/>
      <protection/>
    </xf>
    <xf numFmtId="0" fontId="1" fillId="24" borderId="12" xfId="0" applyFont="1" applyFill="1" applyBorder="1" applyAlignment="1" applyProtection="1">
      <alignment vertical="center" wrapText="1"/>
      <protection/>
    </xf>
    <xf numFmtId="4" fontId="4" fillId="27" borderId="15" xfId="0" applyNumberFormat="1" applyFont="1" applyFill="1" applyBorder="1" applyAlignment="1" applyProtection="1">
      <alignment vertical="center"/>
      <protection locked="0"/>
    </xf>
    <xf numFmtId="4" fontId="3" fillId="27" borderId="13" xfId="0" applyNumberFormat="1" applyFont="1" applyFill="1" applyBorder="1" applyAlignment="1" applyProtection="1">
      <alignment vertical="center"/>
      <protection/>
    </xf>
    <xf numFmtId="4" fontId="3" fillId="26" borderId="13" xfId="0" applyNumberFormat="1" applyFont="1" applyFill="1" applyBorder="1" applyAlignment="1" applyProtection="1">
      <alignment vertical="center"/>
      <protection locked="0"/>
    </xf>
    <xf numFmtId="4" fontId="1" fillId="26" borderId="13" xfId="0" applyNumberFormat="1" applyFont="1" applyFill="1" applyBorder="1" applyAlignment="1" applyProtection="1">
      <alignment vertical="center"/>
      <protection/>
    </xf>
    <xf numFmtId="4" fontId="3" fillId="26" borderId="16" xfId="0" applyNumberFormat="1" applyFont="1" applyFill="1" applyBorder="1" applyAlignment="1" applyProtection="1">
      <alignment vertical="center"/>
      <protection/>
    </xf>
    <xf numFmtId="0" fontId="1" fillId="24" borderId="17" xfId="0" applyFont="1" applyFill="1" applyBorder="1" applyAlignment="1" applyProtection="1">
      <alignment vertical="center" wrapText="1"/>
      <protection/>
    </xf>
    <xf numFmtId="4" fontId="3" fillId="26" borderId="17" xfId="0" applyNumberFormat="1" applyFont="1" applyFill="1" applyBorder="1" applyAlignment="1" applyProtection="1">
      <alignment vertical="center"/>
      <protection/>
    </xf>
    <xf numFmtId="0" fontId="0" fillId="24" borderId="18" xfId="0" applyFill="1" applyBorder="1" applyAlignment="1" applyProtection="1">
      <alignment vertical="center" wrapText="1"/>
      <protection/>
    </xf>
    <xf numFmtId="4" fontId="3" fillId="26" borderId="19" xfId="0" applyNumberFormat="1" applyFont="1" applyFill="1" applyBorder="1" applyAlignment="1" applyProtection="1">
      <alignment vertical="center"/>
      <protection/>
    </xf>
    <xf numFmtId="10" fontId="1" fillId="26" borderId="13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0"/>
  <sheetViews>
    <sheetView tabSelected="1" workbookViewId="0" topLeftCell="A37">
      <selection activeCell="F52" sqref="F52"/>
    </sheetView>
  </sheetViews>
  <sheetFormatPr defaultColWidth="11.57421875" defaultRowHeight="12.75"/>
  <cols>
    <col min="1" max="1" width="1.421875" style="0" customWidth="1"/>
    <col min="2" max="2" width="49.421875" style="0" customWidth="1"/>
    <col min="3" max="3" width="14.8515625" style="0" bestFit="1" customWidth="1"/>
    <col min="4" max="8" width="12.28125" style="0" customWidth="1"/>
    <col min="9" max="15" width="12.28125" style="0" bestFit="1" customWidth="1"/>
  </cols>
  <sheetData>
    <row r="1" spans="2:7" ht="12.75">
      <c r="B1" t="s">
        <v>60</v>
      </c>
      <c r="D1" s="33" t="s">
        <v>57</v>
      </c>
      <c r="E1" s="33"/>
      <c r="F1" s="33" t="s">
        <v>61</v>
      </c>
      <c r="G1" s="33"/>
    </row>
    <row r="2" spans="2:7" ht="12.75">
      <c r="B2" s="1" t="s">
        <v>4</v>
      </c>
      <c r="D2" s="32" t="s">
        <v>5</v>
      </c>
      <c r="E2" s="32"/>
      <c r="F2" s="32"/>
      <c r="G2" s="32"/>
    </row>
    <row r="3" spans="2:8" ht="27" customHeight="1">
      <c r="B3" s="31" t="s">
        <v>54</v>
      </c>
      <c r="C3" s="31"/>
      <c r="D3" s="31"/>
      <c r="E3" s="31"/>
      <c r="F3" s="31"/>
      <c r="G3" s="31"/>
      <c r="H3" s="31"/>
    </row>
    <row r="5" spans="2:15" ht="60.75" customHeight="1" thickBot="1">
      <c r="B5" s="3" t="s">
        <v>1</v>
      </c>
      <c r="C5" s="4">
        <v>2010</v>
      </c>
      <c r="D5" s="4" t="s">
        <v>59</v>
      </c>
      <c r="E5" s="4" t="s">
        <v>58</v>
      </c>
      <c r="F5" s="4" t="s">
        <v>2</v>
      </c>
      <c r="G5" s="4" t="s">
        <v>3</v>
      </c>
      <c r="H5" s="4" t="s">
        <v>43</v>
      </c>
      <c r="I5" s="4" t="s">
        <v>44</v>
      </c>
      <c r="J5" s="4" t="s">
        <v>45</v>
      </c>
      <c r="K5" s="4" t="s">
        <v>46</v>
      </c>
      <c r="L5" s="4" t="s">
        <v>47</v>
      </c>
      <c r="M5" s="4" t="s">
        <v>48</v>
      </c>
      <c r="N5" s="4" t="s">
        <v>49</v>
      </c>
      <c r="O5" s="4" t="s">
        <v>50</v>
      </c>
    </row>
    <row r="6" spans="2:15" ht="30.75" customHeight="1" thickBot="1">
      <c r="B6" s="5" t="s">
        <v>6</v>
      </c>
      <c r="C6" s="10">
        <f aca="true" t="shared" si="0" ref="C6:H6">C7+C8</f>
        <v>20845860.32</v>
      </c>
      <c r="D6" s="10">
        <v>23434040.45</v>
      </c>
      <c r="E6" s="10">
        <f t="shared" si="0"/>
        <v>24107395.34</v>
      </c>
      <c r="F6" s="10">
        <f t="shared" si="0"/>
        <v>19796817.81</v>
      </c>
      <c r="G6" s="10">
        <f t="shared" si="0"/>
        <v>22079852.78</v>
      </c>
      <c r="H6" s="10">
        <f t="shared" si="0"/>
        <v>22394164.62</v>
      </c>
      <c r="I6" s="10">
        <f aca="true" t="shared" si="1" ref="I6:O6">I7+I8</f>
        <v>22241005.279999997</v>
      </c>
      <c r="J6" s="10">
        <f t="shared" si="1"/>
        <v>22901827.619999997</v>
      </c>
      <c r="K6" s="10">
        <f t="shared" si="1"/>
        <v>23582442.59</v>
      </c>
      <c r="L6" s="10">
        <f t="shared" si="1"/>
        <v>24283443.810000002</v>
      </c>
      <c r="M6" s="10">
        <f t="shared" si="1"/>
        <v>25005442.7</v>
      </c>
      <c r="N6" s="10">
        <f t="shared" si="1"/>
        <v>25749069.040000003</v>
      </c>
      <c r="O6" s="10">
        <f t="shared" si="1"/>
        <v>0</v>
      </c>
    </row>
    <row r="7" spans="2:15" ht="20.25" customHeight="1">
      <c r="B7" s="7" t="s">
        <v>7</v>
      </c>
      <c r="C7" s="11">
        <v>19703397.9</v>
      </c>
      <c r="D7" s="11">
        <v>20212692.57</v>
      </c>
      <c r="E7" s="11">
        <v>22131421.14</v>
      </c>
      <c r="F7" s="11">
        <v>19544311.56</v>
      </c>
      <c r="G7" s="11">
        <v>21826084</v>
      </c>
      <c r="H7" s="11">
        <v>22139127</v>
      </c>
      <c r="I7" s="11">
        <v>21984692.47</v>
      </c>
      <c r="J7" s="11">
        <v>22644233.24</v>
      </c>
      <c r="K7" s="11">
        <v>23323560.24</v>
      </c>
      <c r="L7" s="11">
        <v>24023267.05</v>
      </c>
      <c r="M7" s="11">
        <v>24743965.06</v>
      </c>
      <c r="N7" s="11">
        <v>25486284.01</v>
      </c>
      <c r="O7" s="11"/>
    </row>
    <row r="8" spans="2:15" ht="22.5" customHeight="1">
      <c r="B8" s="2" t="s">
        <v>8</v>
      </c>
      <c r="C8" s="12">
        <v>1142462.42</v>
      </c>
      <c r="D8" s="12">
        <v>3221347.88</v>
      </c>
      <c r="E8" s="12">
        <v>1975974.2</v>
      </c>
      <c r="F8" s="12">
        <v>252506.25</v>
      </c>
      <c r="G8" s="12">
        <v>253768.78</v>
      </c>
      <c r="H8" s="12">
        <v>255037.62</v>
      </c>
      <c r="I8" s="12">
        <v>256312.81</v>
      </c>
      <c r="J8" s="12">
        <v>257594.38</v>
      </c>
      <c r="K8" s="12">
        <v>258882.35</v>
      </c>
      <c r="L8" s="12">
        <v>260176.76</v>
      </c>
      <c r="M8" s="12">
        <v>261477.64</v>
      </c>
      <c r="N8" s="12">
        <v>262785.03</v>
      </c>
      <c r="O8" s="12"/>
    </row>
    <row r="9" spans="2:15" ht="26.25" customHeight="1" thickBot="1">
      <c r="B9" s="6" t="s">
        <v>9</v>
      </c>
      <c r="C9" s="13">
        <v>320362.42</v>
      </c>
      <c r="D9" s="13">
        <v>315579.04</v>
      </c>
      <c r="E9" s="13">
        <v>270000</v>
      </c>
      <c r="F9" s="13">
        <v>252506.25</v>
      </c>
      <c r="G9" s="13">
        <v>253768.78</v>
      </c>
      <c r="H9" s="13">
        <v>255037.62</v>
      </c>
      <c r="I9" s="13">
        <v>256312.81</v>
      </c>
      <c r="J9" s="13">
        <v>257594.38</v>
      </c>
      <c r="K9" s="13">
        <v>25882.35</v>
      </c>
      <c r="L9" s="13">
        <v>260176.76</v>
      </c>
      <c r="M9" s="13">
        <v>261477.64</v>
      </c>
      <c r="N9" s="13">
        <v>262785.03</v>
      </c>
      <c r="O9" s="13"/>
    </row>
    <row r="10" spans="2:15" ht="25.5" customHeight="1" thickBot="1">
      <c r="B10" s="5" t="s">
        <v>10</v>
      </c>
      <c r="C10" s="10">
        <f aca="true" t="shared" si="2" ref="C10:H10">C11+C14</f>
        <v>25402609.35</v>
      </c>
      <c r="D10" s="10">
        <f t="shared" si="2"/>
        <v>24283587.630000003</v>
      </c>
      <c r="E10" s="10">
        <f t="shared" si="2"/>
        <v>22870481.14</v>
      </c>
      <c r="F10" s="10">
        <f t="shared" si="2"/>
        <v>18488595.97</v>
      </c>
      <c r="G10" s="10">
        <f t="shared" si="2"/>
        <v>18478595.97</v>
      </c>
      <c r="H10" s="10">
        <f t="shared" si="2"/>
        <v>18854588.74</v>
      </c>
      <c r="I10" s="10">
        <f aca="true" t="shared" si="3" ref="I10:O10">I11+I14</f>
        <v>19030334.63</v>
      </c>
      <c r="J10" s="10">
        <f t="shared" si="3"/>
        <v>19395541.32</v>
      </c>
      <c r="K10" s="10">
        <f t="shared" si="3"/>
        <v>19768225.15</v>
      </c>
      <c r="L10" s="10">
        <f t="shared" si="3"/>
        <v>20158617.19</v>
      </c>
      <c r="M10" s="10">
        <f t="shared" si="3"/>
        <v>20546789.54</v>
      </c>
      <c r="N10" s="10">
        <f t="shared" si="3"/>
        <v>20812925.53</v>
      </c>
      <c r="O10" s="10">
        <f t="shared" si="3"/>
        <v>0</v>
      </c>
    </row>
    <row r="11" spans="2:15" ht="21" customHeight="1">
      <c r="B11" s="7" t="s">
        <v>31</v>
      </c>
      <c r="C11" s="11">
        <v>19631921.09</v>
      </c>
      <c r="D11" s="11">
        <v>19754247.26</v>
      </c>
      <c r="E11" s="11">
        <v>22078085.11</v>
      </c>
      <c r="F11" s="11">
        <v>18488595.97</v>
      </c>
      <c r="G11" s="11">
        <v>18478595.97</v>
      </c>
      <c r="H11" s="11">
        <v>18854588.74</v>
      </c>
      <c r="I11" s="11">
        <v>19030334.63</v>
      </c>
      <c r="J11" s="11">
        <v>19395541.32</v>
      </c>
      <c r="K11" s="11">
        <v>19768225.15</v>
      </c>
      <c r="L11" s="11">
        <v>20158617.19</v>
      </c>
      <c r="M11" s="11">
        <v>20546789.54</v>
      </c>
      <c r="N11" s="11">
        <v>20812925.53</v>
      </c>
      <c r="O11" s="11"/>
    </row>
    <row r="12" spans="2:15" ht="21" customHeight="1">
      <c r="B12" s="2" t="s">
        <v>32</v>
      </c>
      <c r="C12" s="11">
        <v>230888.61</v>
      </c>
      <c r="D12" s="11">
        <v>382231.49</v>
      </c>
      <c r="E12" s="11">
        <v>300000</v>
      </c>
      <c r="F12" s="11">
        <v>280000</v>
      </c>
      <c r="G12" s="11">
        <v>270000</v>
      </c>
      <c r="H12" s="11">
        <v>280000</v>
      </c>
      <c r="I12" s="11">
        <v>270000</v>
      </c>
      <c r="J12" s="11">
        <v>260000</v>
      </c>
      <c r="K12" s="11">
        <v>250000</v>
      </c>
      <c r="L12" s="11">
        <v>250000</v>
      </c>
      <c r="M12" s="11">
        <v>240000</v>
      </c>
      <c r="N12" s="11">
        <v>100000</v>
      </c>
      <c r="O12" s="11"/>
    </row>
    <row r="13" spans="2:15" ht="21" customHeight="1">
      <c r="B13" s="2" t="s">
        <v>33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</row>
    <row r="14" spans="2:15" ht="22.5" customHeight="1">
      <c r="B14" s="2" t="s">
        <v>11</v>
      </c>
      <c r="C14" s="12">
        <v>5770688.26</v>
      </c>
      <c r="D14" s="12">
        <v>4529340.37</v>
      </c>
      <c r="E14" s="12">
        <v>792396.03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</row>
    <row r="15" spans="2:15" ht="22.5" customHeight="1" thickBot="1">
      <c r="B15" s="6" t="s">
        <v>35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</row>
    <row r="16" spans="2:15" ht="25.5" customHeight="1" thickBot="1">
      <c r="B16" s="5" t="s">
        <v>12</v>
      </c>
      <c r="C16" s="10">
        <f aca="true" t="shared" si="4" ref="C16:H16">C6-C10</f>
        <v>-4556749.030000001</v>
      </c>
      <c r="D16" s="10">
        <f t="shared" si="4"/>
        <v>-849547.1800000034</v>
      </c>
      <c r="E16" s="10">
        <f t="shared" si="4"/>
        <v>1236914.1999999993</v>
      </c>
      <c r="F16" s="10">
        <f t="shared" si="4"/>
        <v>1308221.8399999999</v>
      </c>
      <c r="G16" s="10">
        <f t="shared" si="4"/>
        <v>3601256.8100000024</v>
      </c>
      <c r="H16" s="10">
        <f t="shared" si="4"/>
        <v>3539575.8800000027</v>
      </c>
      <c r="I16" s="10">
        <f aca="true" t="shared" si="5" ref="I16:O16">I6-I10</f>
        <v>3210670.6499999985</v>
      </c>
      <c r="J16" s="10">
        <f t="shared" si="5"/>
        <v>3506286.299999997</v>
      </c>
      <c r="K16" s="10">
        <f t="shared" si="5"/>
        <v>3814217.4400000013</v>
      </c>
      <c r="L16" s="10">
        <f t="shared" si="5"/>
        <v>4124826.620000001</v>
      </c>
      <c r="M16" s="10">
        <f t="shared" si="5"/>
        <v>4458653.16</v>
      </c>
      <c r="N16" s="10">
        <f t="shared" si="5"/>
        <v>4936143.510000002</v>
      </c>
      <c r="O16" s="10">
        <f t="shared" si="5"/>
        <v>0</v>
      </c>
    </row>
    <row r="17" spans="2:15" ht="25.5" customHeight="1" thickBot="1">
      <c r="B17" s="18" t="s">
        <v>19</v>
      </c>
      <c r="C17" s="10">
        <f>C18+C22+C28+C31</f>
        <v>1080277</v>
      </c>
      <c r="D17" s="10">
        <f aca="true" t="shared" si="6" ref="D17:O17">D18+D22+D28+D31</f>
        <v>10244527.89</v>
      </c>
      <c r="E17" s="10">
        <f t="shared" si="6"/>
        <v>740467.52</v>
      </c>
      <c r="F17" s="10">
        <f t="shared" si="6"/>
        <v>2249539.26</v>
      </c>
      <c r="G17" s="10">
        <f t="shared" si="6"/>
        <v>881200</v>
      </c>
      <c r="H17" s="10">
        <f t="shared" si="6"/>
        <v>1715630</v>
      </c>
      <c r="I17" s="10">
        <f t="shared" si="6"/>
        <v>1516172</v>
      </c>
      <c r="J17" s="10">
        <f t="shared" si="6"/>
        <v>1493172</v>
      </c>
      <c r="K17" s="10">
        <f t="shared" si="6"/>
        <v>526172</v>
      </c>
      <c r="L17" s="10">
        <f t="shared" si="6"/>
        <v>526172</v>
      </c>
      <c r="M17" s="10">
        <f t="shared" si="6"/>
        <v>0</v>
      </c>
      <c r="N17" s="10">
        <f t="shared" si="6"/>
        <v>0</v>
      </c>
      <c r="O17" s="10">
        <f t="shared" si="6"/>
        <v>0</v>
      </c>
    </row>
    <row r="18" spans="2:15" ht="24.75" customHeight="1" thickBot="1">
      <c r="B18" s="5" t="s">
        <v>26</v>
      </c>
      <c r="C18" s="10">
        <f aca="true" t="shared" si="7" ref="C18:H18">C19+C21</f>
        <v>1080277</v>
      </c>
      <c r="D18" s="10">
        <f t="shared" si="7"/>
        <v>10244527.89</v>
      </c>
      <c r="E18" s="10">
        <f t="shared" si="7"/>
        <v>740467.52</v>
      </c>
      <c r="F18" s="10">
        <f t="shared" si="7"/>
        <v>1719539.26</v>
      </c>
      <c r="G18" s="10">
        <f t="shared" si="7"/>
        <v>881200</v>
      </c>
      <c r="H18" s="10">
        <f t="shared" si="7"/>
        <v>1715630</v>
      </c>
      <c r="I18" s="10">
        <f aca="true" t="shared" si="8" ref="I18:O18">I19+I21</f>
        <v>1516172</v>
      </c>
      <c r="J18" s="10">
        <f t="shared" si="8"/>
        <v>1493172</v>
      </c>
      <c r="K18" s="10">
        <f t="shared" si="8"/>
        <v>526172</v>
      </c>
      <c r="L18" s="10">
        <f t="shared" si="8"/>
        <v>526172</v>
      </c>
      <c r="M18" s="10">
        <f t="shared" si="8"/>
        <v>0</v>
      </c>
      <c r="N18" s="10">
        <f t="shared" si="8"/>
        <v>0</v>
      </c>
      <c r="O18" s="10">
        <f t="shared" si="8"/>
        <v>0</v>
      </c>
    </row>
    <row r="19" spans="2:15" ht="23.25" customHeight="1">
      <c r="B19" s="7" t="s">
        <v>51</v>
      </c>
      <c r="C19" s="11">
        <v>849388.39</v>
      </c>
      <c r="D19" s="11">
        <v>9862206.4</v>
      </c>
      <c r="E19" s="11">
        <v>660467.52</v>
      </c>
      <c r="F19" s="11">
        <v>1439539.26</v>
      </c>
      <c r="G19" s="11">
        <v>611200</v>
      </c>
      <c r="H19" s="11">
        <v>1465630</v>
      </c>
      <c r="I19" s="11">
        <v>1276172</v>
      </c>
      <c r="J19" s="11">
        <v>1233172</v>
      </c>
      <c r="K19" s="11">
        <v>476172</v>
      </c>
      <c r="L19" s="11">
        <v>476172</v>
      </c>
      <c r="M19" s="11">
        <v>0</v>
      </c>
      <c r="N19" s="11">
        <v>0</v>
      </c>
      <c r="O19" s="11">
        <v>0</v>
      </c>
    </row>
    <row r="20" spans="2:15" ht="26.25" customHeight="1">
      <c r="B20" s="7" t="s">
        <v>24</v>
      </c>
      <c r="C20" s="11">
        <v>71670</v>
      </c>
      <c r="D20" s="11">
        <v>1880058.17</v>
      </c>
      <c r="E20" s="11">
        <v>377875.77</v>
      </c>
      <c r="F20" s="11">
        <v>236172</v>
      </c>
      <c r="G20" s="11">
        <v>236172</v>
      </c>
      <c r="H20" s="11">
        <v>236172</v>
      </c>
      <c r="I20" s="11">
        <v>236172</v>
      </c>
      <c r="J20" s="11">
        <v>236172</v>
      </c>
      <c r="K20" s="11">
        <v>236172</v>
      </c>
      <c r="L20" s="11">
        <v>236172</v>
      </c>
      <c r="M20" s="11">
        <v>0</v>
      </c>
      <c r="N20" s="11">
        <v>0</v>
      </c>
      <c r="O20" s="11">
        <v>0</v>
      </c>
    </row>
    <row r="21" spans="2:15" ht="24" customHeight="1" thickBot="1">
      <c r="B21" s="2" t="s">
        <v>25</v>
      </c>
      <c r="C21" s="12">
        <v>230888.61</v>
      </c>
      <c r="D21" s="12">
        <v>382321.49</v>
      </c>
      <c r="E21" s="12">
        <v>80000</v>
      </c>
      <c r="F21" s="12">
        <v>280000</v>
      </c>
      <c r="G21" s="12">
        <v>270000</v>
      </c>
      <c r="H21" s="12">
        <v>250000</v>
      </c>
      <c r="I21" s="12">
        <v>240000</v>
      </c>
      <c r="J21" s="12">
        <v>260000</v>
      </c>
      <c r="K21" s="12">
        <v>50000</v>
      </c>
      <c r="L21" s="12">
        <v>50000</v>
      </c>
      <c r="M21" s="12">
        <v>0</v>
      </c>
      <c r="N21" s="12">
        <v>0</v>
      </c>
      <c r="O21" s="12">
        <v>0</v>
      </c>
    </row>
    <row r="22" spans="2:15" ht="24.75" customHeight="1" thickBot="1">
      <c r="B22" s="5" t="s">
        <v>20</v>
      </c>
      <c r="C22" s="10">
        <f aca="true" t="shared" si="9" ref="C22:H22">C23+C25+C27</f>
        <v>0</v>
      </c>
      <c r="D22" s="10">
        <f t="shared" si="9"/>
        <v>0</v>
      </c>
      <c r="E22" s="10">
        <f t="shared" si="9"/>
        <v>0</v>
      </c>
      <c r="F22" s="10">
        <f t="shared" si="9"/>
        <v>530000</v>
      </c>
      <c r="G22" s="10">
        <f t="shared" si="9"/>
        <v>0</v>
      </c>
      <c r="H22" s="10">
        <f t="shared" si="9"/>
        <v>0</v>
      </c>
      <c r="I22" s="10">
        <f aca="true" t="shared" si="10" ref="I22:O22">I23+I25+I27</f>
        <v>0</v>
      </c>
      <c r="J22" s="10">
        <f t="shared" si="10"/>
        <v>0</v>
      </c>
      <c r="K22" s="10">
        <f t="shared" si="10"/>
        <v>0</v>
      </c>
      <c r="L22" s="10">
        <f t="shared" si="10"/>
        <v>0</v>
      </c>
      <c r="M22" s="10">
        <f t="shared" si="10"/>
        <v>0</v>
      </c>
      <c r="N22" s="10">
        <f t="shared" si="10"/>
        <v>0</v>
      </c>
      <c r="O22" s="10">
        <f t="shared" si="10"/>
        <v>0</v>
      </c>
    </row>
    <row r="23" spans="2:15" ht="22.5" customHeight="1">
      <c r="B23" s="7" t="s">
        <v>13</v>
      </c>
      <c r="C23" s="11">
        <v>0</v>
      </c>
      <c r="D23" s="11">
        <v>0</v>
      </c>
      <c r="E23" s="11">
        <v>0</v>
      </c>
      <c r="F23" s="11">
        <v>500000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</row>
    <row r="24" spans="2:15" ht="33.75" customHeight="1">
      <c r="B24" s="7" t="s">
        <v>14</v>
      </c>
      <c r="C24" s="12">
        <v>0</v>
      </c>
      <c r="D24" s="12">
        <v>0</v>
      </c>
      <c r="E24" s="12">
        <v>0</v>
      </c>
      <c r="F24" s="12">
        <v>500000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</row>
    <row r="25" spans="2:15" ht="21" customHeight="1">
      <c r="B25" s="2" t="s">
        <v>15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</row>
    <row r="26" spans="2:15" ht="39.75" customHeight="1">
      <c r="B26" s="2" t="s">
        <v>16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</row>
    <row r="27" spans="2:15" ht="20.25" customHeight="1" thickBot="1">
      <c r="B27" s="6" t="s">
        <v>17</v>
      </c>
      <c r="C27" s="13">
        <v>0</v>
      </c>
      <c r="D27" s="13">
        <v>0</v>
      </c>
      <c r="E27" s="13">
        <v>0</v>
      </c>
      <c r="F27" s="13">
        <v>30000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</row>
    <row r="28" spans="2:15" ht="24" customHeight="1" thickBot="1">
      <c r="B28" s="5" t="s">
        <v>37</v>
      </c>
      <c r="C28" s="21">
        <f aca="true" t="shared" si="11" ref="C28:H28">C29+C30</f>
        <v>0</v>
      </c>
      <c r="D28" s="21">
        <f t="shared" si="11"/>
        <v>0</v>
      </c>
      <c r="E28" s="21">
        <f t="shared" si="11"/>
        <v>0</v>
      </c>
      <c r="F28" s="21">
        <f t="shared" si="11"/>
        <v>0</v>
      </c>
      <c r="G28" s="21">
        <f t="shared" si="11"/>
        <v>0</v>
      </c>
      <c r="H28" s="21">
        <f t="shared" si="11"/>
        <v>0</v>
      </c>
      <c r="I28" s="21">
        <f aca="true" t="shared" si="12" ref="I28:O28">I29+I30</f>
        <v>0</v>
      </c>
      <c r="J28" s="21">
        <f t="shared" si="12"/>
        <v>0</v>
      </c>
      <c r="K28" s="21">
        <f t="shared" si="12"/>
        <v>0</v>
      </c>
      <c r="L28" s="21">
        <f t="shared" si="12"/>
        <v>0</v>
      </c>
      <c r="M28" s="21">
        <f t="shared" si="12"/>
        <v>0</v>
      </c>
      <c r="N28" s="21">
        <f t="shared" si="12"/>
        <v>0</v>
      </c>
      <c r="O28" s="21">
        <f t="shared" si="12"/>
        <v>0</v>
      </c>
    </row>
    <row r="29" spans="2:15" ht="39.75" customHeight="1">
      <c r="B29" s="7" t="s">
        <v>18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</row>
    <row r="30" spans="2:15" ht="24" customHeight="1">
      <c r="B30" s="7" t="s">
        <v>36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</row>
    <row r="31" spans="2:15" ht="27" customHeight="1" thickBot="1">
      <c r="B31" s="19" t="s">
        <v>34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</row>
    <row r="32" spans="2:15" ht="29.25" customHeight="1" thickBot="1">
      <c r="B32" s="25" t="s">
        <v>21</v>
      </c>
      <c r="C32" s="26">
        <v>8769707.06</v>
      </c>
      <c r="D32" s="24">
        <v>9862206.4</v>
      </c>
      <c r="E32" s="10">
        <v>7478057.26</v>
      </c>
      <c r="F32" s="10">
        <v>5538518</v>
      </c>
      <c r="G32" s="10">
        <v>4927318</v>
      </c>
      <c r="H32" s="10">
        <v>3461688</v>
      </c>
      <c r="I32" s="10">
        <v>2185516</v>
      </c>
      <c r="J32" s="10">
        <v>952344</v>
      </c>
      <c r="K32" s="10">
        <v>476172</v>
      </c>
      <c r="L32" s="10">
        <v>0</v>
      </c>
      <c r="M32" s="10">
        <v>0</v>
      </c>
      <c r="N32" s="10">
        <v>0</v>
      </c>
      <c r="O32" s="10">
        <v>0</v>
      </c>
    </row>
    <row r="33" spans="2:15" ht="24.75" customHeight="1" thickBot="1">
      <c r="B33" s="27" t="s">
        <v>22</v>
      </c>
      <c r="C33" s="28">
        <v>8769707.06</v>
      </c>
      <c r="D33" s="24">
        <v>9862206.4</v>
      </c>
      <c r="E33" s="10">
        <v>660467.52</v>
      </c>
      <c r="F33" s="10">
        <v>1939539.26</v>
      </c>
      <c r="G33" s="10">
        <v>611200</v>
      </c>
      <c r="H33" s="10">
        <v>1465630</v>
      </c>
      <c r="I33" s="10">
        <v>1276172</v>
      </c>
      <c r="J33" s="10">
        <v>1233172</v>
      </c>
      <c r="K33" s="10">
        <v>476172</v>
      </c>
      <c r="L33" s="10">
        <v>476172</v>
      </c>
      <c r="M33" s="10">
        <v>0</v>
      </c>
      <c r="N33" s="10">
        <v>0</v>
      </c>
      <c r="O33" s="10">
        <v>0</v>
      </c>
    </row>
    <row r="34" spans="2:15" ht="25.5" customHeight="1">
      <c r="B34" s="7" t="s">
        <v>27</v>
      </c>
      <c r="C34" s="14">
        <v>2527092.4</v>
      </c>
      <c r="D34" s="14">
        <v>1880058.17</v>
      </c>
      <c r="E34" s="11">
        <v>377875.77</v>
      </c>
      <c r="F34" s="11">
        <v>1036172</v>
      </c>
      <c r="G34" s="11">
        <v>236172</v>
      </c>
      <c r="H34" s="11">
        <v>236172</v>
      </c>
      <c r="I34" s="11">
        <v>236172</v>
      </c>
      <c r="J34" s="11">
        <v>236172</v>
      </c>
      <c r="K34" s="11">
        <v>236172</v>
      </c>
      <c r="L34" s="11">
        <v>236172</v>
      </c>
      <c r="M34" s="14">
        <v>0</v>
      </c>
      <c r="N34" s="14">
        <v>0</v>
      </c>
      <c r="O34" s="14">
        <v>0</v>
      </c>
    </row>
    <row r="35" spans="2:15" ht="23.25" customHeight="1">
      <c r="B35" s="7" t="s">
        <v>23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</row>
    <row r="36" spans="2:15" ht="26.25" customHeight="1">
      <c r="B36" s="2" t="s">
        <v>28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</row>
    <row r="37" spans="2:15" ht="18.75" customHeight="1">
      <c r="B37" s="2" t="s">
        <v>29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</row>
    <row r="38" spans="2:15" ht="27" customHeight="1" thickBot="1">
      <c r="B38" s="6" t="s">
        <v>30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</row>
    <row r="39" spans="2:15" ht="42" customHeight="1" thickBot="1">
      <c r="B39" s="5" t="s">
        <v>42</v>
      </c>
      <c r="C39" s="9" t="s">
        <v>0</v>
      </c>
      <c r="D39" s="9" t="s">
        <v>0</v>
      </c>
      <c r="E39" s="9" t="s">
        <v>0</v>
      </c>
      <c r="F39" s="9" t="s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</row>
    <row r="40" spans="2:15" ht="27" customHeight="1" thickBot="1">
      <c r="B40" s="5" t="s">
        <v>52</v>
      </c>
      <c r="C40" s="8">
        <f>C32/C6</f>
        <v>0.42069297814425727</v>
      </c>
      <c r="D40" s="8">
        <f>D32/D6</f>
        <v>0.420849593609027</v>
      </c>
      <c r="E40" s="8">
        <f>E32/E6</f>
        <v>0.31019764493562246</v>
      </c>
      <c r="F40" s="8">
        <f>F32/F6</f>
        <v>0.27976809470875263</v>
      </c>
      <c r="G40" s="9" t="s">
        <v>0</v>
      </c>
      <c r="H40" s="9" t="s">
        <v>0</v>
      </c>
      <c r="I40" s="9" t="s">
        <v>0</v>
      </c>
      <c r="J40" s="9" t="s">
        <v>0</v>
      </c>
      <c r="K40" s="9" t="s">
        <v>0</v>
      </c>
      <c r="L40" s="9" t="s">
        <v>0</v>
      </c>
      <c r="M40" s="9" t="s">
        <v>0</v>
      </c>
      <c r="N40" s="9" t="s">
        <v>0</v>
      </c>
      <c r="O40" s="9" t="s">
        <v>0</v>
      </c>
    </row>
    <row r="41" spans="2:15" ht="28.5" customHeight="1" thickBot="1">
      <c r="B41" s="5" t="s">
        <v>53</v>
      </c>
      <c r="C41" s="8">
        <f>(C32-C34)/C6</f>
        <v>0.29946543650255064</v>
      </c>
      <c r="D41" s="8">
        <f>(D32-D34)/D6</f>
        <v>0.3406219361544202</v>
      </c>
      <c r="E41" s="8">
        <f>(E32-E34)/E6</f>
        <v>0.294522962346707</v>
      </c>
      <c r="F41" s="8">
        <f>(F32-F34)/F6</f>
        <v>0.22742776355327787</v>
      </c>
      <c r="G41" s="9" t="s">
        <v>0</v>
      </c>
      <c r="H41" s="9" t="s">
        <v>0</v>
      </c>
      <c r="I41" s="9" t="s">
        <v>0</v>
      </c>
      <c r="J41" s="9" t="s">
        <v>0</v>
      </c>
      <c r="K41" s="9" t="s">
        <v>0</v>
      </c>
      <c r="L41" s="9" t="s">
        <v>0</v>
      </c>
      <c r="M41" s="9" t="s">
        <v>0</v>
      </c>
      <c r="N41" s="9" t="s">
        <v>0</v>
      </c>
      <c r="O41" s="9" t="s">
        <v>0</v>
      </c>
    </row>
    <row r="42" spans="2:15" ht="41.25" customHeight="1" thickBot="1">
      <c r="B42" s="5" t="s">
        <v>38</v>
      </c>
      <c r="C42" s="8">
        <f>C17/C6</f>
        <v>0.051822135590324246</v>
      </c>
      <c r="D42" s="8">
        <f>D17/D6</f>
        <v>0.437164385367441</v>
      </c>
      <c r="E42" s="8">
        <f>E17/E6</f>
        <v>0.030715368025320648</v>
      </c>
      <c r="F42" s="8">
        <f>F17/F6</f>
        <v>0.1136313563922221</v>
      </c>
      <c r="G42" s="9" t="s">
        <v>0</v>
      </c>
      <c r="H42" s="9" t="s">
        <v>0</v>
      </c>
      <c r="I42" s="9" t="s">
        <v>0</v>
      </c>
      <c r="J42" s="9" t="s">
        <v>0</v>
      </c>
      <c r="K42" s="9" t="s">
        <v>0</v>
      </c>
      <c r="L42" s="9" t="s">
        <v>0</v>
      </c>
      <c r="M42" s="9" t="s">
        <v>0</v>
      </c>
      <c r="N42" s="9" t="s">
        <v>0</v>
      </c>
      <c r="O42" s="9" t="s">
        <v>0</v>
      </c>
    </row>
    <row r="43" spans="2:15" ht="41.25" customHeight="1" thickBot="1">
      <c r="B43" s="5" t="s">
        <v>39</v>
      </c>
      <c r="C43" s="8">
        <f>(C17-C20-C24-C26)/C6</f>
        <v>0.048384042899506485</v>
      </c>
      <c r="D43" s="8">
        <f>(D17-D20-D24-D26)/D6</f>
        <v>0.3569367279128342</v>
      </c>
      <c r="E43" s="8">
        <f>(E17-E20-E24-E26)/E6</f>
        <v>0.015040685436405176</v>
      </c>
      <c r="F43" s="8">
        <f>(F17-F20-F24-F26)/F6</f>
        <v>0.07644497588069685</v>
      </c>
      <c r="G43" s="9" t="s">
        <v>0</v>
      </c>
      <c r="H43" s="9" t="s">
        <v>0</v>
      </c>
      <c r="I43" s="9" t="s">
        <v>0</v>
      </c>
      <c r="J43" s="9" t="s">
        <v>0</v>
      </c>
      <c r="K43" s="9" t="s">
        <v>0</v>
      </c>
      <c r="L43" s="9" t="s">
        <v>0</v>
      </c>
      <c r="M43" s="9" t="s">
        <v>0</v>
      </c>
      <c r="N43" s="9" t="s">
        <v>0</v>
      </c>
      <c r="O43" s="9" t="s">
        <v>0</v>
      </c>
    </row>
    <row r="44" spans="2:15" ht="40.5" customHeight="1" thickBot="1">
      <c r="B44" s="5" t="s">
        <v>40</v>
      </c>
      <c r="C44" s="9" t="s">
        <v>0</v>
      </c>
      <c r="D44" s="9" t="s">
        <v>0</v>
      </c>
      <c r="E44" s="9" t="s">
        <v>0</v>
      </c>
      <c r="F44" s="23">
        <f aca="true" t="shared" si="13" ref="F44:N44">IF(C6=0,0,(((E7+E9-E11)/E6)+((D7+D9-D11)/D6)+((C7+C9-C11)/C6))/3)</f>
        <v>0.02174640398894632</v>
      </c>
      <c r="G44" s="23">
        <f t="shared" si="13"/>
        <v>0.03750822070432885</v>
      </c>
      <c r="H44" s="23">
        <f t="shared" si="13"/>
        <v>0.08086541140408954</v>
      </c>
      <c r="I44" s="23">
        <f t="shared" si="13"/>
        <v>0.1290806242894368</v>
      </c>
      <c r="J44" s="23">
        <f t="shared" si="13"/>
        <v>0.15517253484089186</v>
      </c>
      <c r="K44" s="23">
        <f t="shared" si="13"/>
        <v>0.15183894603937112</v>
      </c>
      <c r="L44" s="23">
        <f t="shared" si="13"/>
        <v>0.1497727870567148</v>
      </c>
      <c r="M44" s="23">
        <f t="shared" si="13"/>
        <v>0.1582739604218177</v>
      </c>
      <c r="N44" s="23">
        <f t="shared" si="13"/>
        <v>0.16667615621603885</v>
      </c>
      <c r="O44" s="23">
        <v>0</v>
      </c>
    </row>
    <row r="45" spans="2:15" ht="42" customHeight="1" thickBot="1">
      <c r="B45" s="5" t="s">
        <v>41</v>
      </c>
      <c r="C45" s="9" t="s">
        <v>0</v>
      </c>
      <c r="D45" s="9" t="s">
        <v>0</v>
      </c>
      <c r="E45" s="9" t="s">
        <v>0</v>
      </c>
      <c r="F45" s="9" t="s">
        <v>0</v>
      </c>
      <c r="G45" s="29">
        <f>(C18+C22)/C6</f>
        <v>0.051822135590324246</v>
      </c>
      <c r="H45" s="29">
        <f aca="true" t="shared" si="14" ref="H45:N45">(D18+D22)/D6</f>
        <v>0.437164385367441</v>
      </c>
      <c r="I45" s="29">
        <f t="shared" si="14"/>
        <v>0.030715368025320648</v>
      </c>
      <c r="J45" s="29">
        <f t="shared" si="14"/>
        <v>0.1136313563922221</v>
      </c>
      <c r="K45" s="29">
        <f t="shared" si="14"/>
        <v>0.03990968639058109</v>
      </c>
      <c r="L45" s="29">
        <f t="shared" si="14"/>
        <v>0.07661058267240692</v>
      </c>
      <c r="M45" s="29">
        <f t="shared" si="14"/>
        <v>0.0681701200513361</v>
      </c>
      <c r="N45" s="29">
        <f t="shared" si="14"/>
        <v>0.06519881403246716</v>
      </c>
      <c r="O45" s="29">
        <v>0</v>
      </c>
    </row>
    <row r="49" spans="2:7" ht="12.75">
      <c r="B49" t="s">
        <v>55</v>
      </c>
      <c r="D49" t="s">
        <v>63</v>
      </c>
      <c r="F49" s="34" t="s">
        <v>62</v>
      </c>
      <c r="G49" s="34"/>
    </row>
    <row r="50" ht="12.75">
      <c r="B50" s="30" t="s">
        <v>56</v>
      </c>
    </row>
  </sheetData>
  <sheetProtection selectLockedCells="1" selectUnlockedCells="1"/>
  <mergeCells count="5">
    <mergeCell ref="B3:H3"/>
    <mergeCell ref="D2:E2"/>
    <mergeCell ref="F2:G2"/>
    <mergeCell ref="D1:E1"/>
    <mergeCell ref="F1:G1"/>
  </mergeCells>
  <printOptions horizontalCentered="1"/>
  <pageMargins left="0.4724409448818898" right="0.2362204724409449" top="0.7086614173228347" bottom="0.5511811023622047" header="0.1968503937007874" footer="0.35433070866141736"/>
  <pageSetup horizontalDpi="300" verticalDpi="300" orientation="landscape" paperSize="9" scale="65" r:id="rId1"/>
  <headerFooter alignWithMargins="0">
    <oddHeader>&amp;R&amp;9Załącznik do wniosku o wydanie opinii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B&amp;J</dc:creator>
  <cp:keywords/>
  <dc:description/>
  <cp:lastModifiedBy>UM Pieniężno</cp:lastModifiedBy>
  <cp:lastPrinted>2012-12-14T06:29:55Z</cp:lastPrinted>
  <dcterms:created xsi:type="dcterms:W3CDTF">2010-10-09T21:31:08Z</dcterms:created>
  <dcterms:modified xsi:type="dcterms:W3CDTF">2012-12-18T09:30:38Z</dcterms:modified>
  <cp:category/>
  <cp:version/>
  <cp:contentType/>
  <cp:contentStatus/>
</cp:coreProperties>
</file>